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andre\Desktop\"/>
    </mc:Choice>
  </mc:AlternateContent>
  <xr:revisionPtr revIDLastSave="0" documentId="13_ncr:1_{44C6845A-3511-4CEB-ABD1-FEFDE6437A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5" r:id="rId1"/>
  </sheets>
  <definedNames>
    <definedName name="_xlnm.Print_Area" localSheetId="0">Plan1!$A$1:$J$37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5" l="1"/>
  <c r="C16" i="15" s="1"/>
  <c r="H6" i="15"/>
  <c r="H8" i="15" s="1"/>
  <c r="H13" i="15"/>
  <c r="H19" i="15"/>
  <c r="H20" i="15"/>
  <c r="H21" i="15" s="1"/>
  <c r="H26" i="15" s="1"/>
  <c r="C20" i="15"/>
  <c r="C10" i="15"/>
  <c r="I26" i="15" s="1"/>
  <c r="H25" i="15"/>
  <c r="C21" i="15"/>
  <c r="C15" i="15"/>
  <c r="F5" i="15"/>
  <c r="F13" i="15"/>
  <c r="F22" i="15" s="1"/>
  <c r="C22" i="15"/>
  <c r="C23" i="15"/>
  <c r="F23" i="15"/>
  <c r="C18" i="15"/>
  <c r="F20" i="15"/>
  <c r="D23" i="15"/>
  <c r="E19" i="15"/>
  <c r="D20" i="15"/>
  <c r="I27" i="15" l="1"/>
  <c r="I28" i="15"/>
  <c r="H16" i="15"/>
  <c r="J26" i="15"/>
  <c r="J28" i="15" s="1"/>
  <c r="H27" i="15"/>
  <c r="J27" i="15" s="1"/>
  <c r="H28" i="15"/>
  <c r="C12" i="15"/>
  <c r="C14" i="15" s="1"/>
  <c r="C24" i="15"/>
  <c r="C25" i="15"/>
  <c r="C26" i="15" s="1"/>
  <c r="C11" i="15"/>
  <c r="B11" i="15"/>
  <c r="H15" i="15"/>
  <c r="F10" i="15"/>
  <c r="F18" i="15" s="1"/>
  <c r="C17" i="15"/>
  <c r="F19" i="15"/>
  <c r="F15" i="15" l="1"/>
  <c r="F16" i="15" s="1"/>
  <c r="F17" i="15" s="1"/>
  <c r="C27" i="15"/>
  <c r="D34" i="15"/>
  <c r="D36" i="15" s="1"/>
  <c r="C28" i="15"/>
  <c r="E34" i="15"/>
  <c r="E36" i="15" s="1"/>
  <c r="F34" i="15"/>
  <c r="F36" i="15" s="1"/>
  <c r="F25" i="15"/>
  <c r="F24" i="15"/>
  <c r="F35" i="15" l="1"/>
  <c r="E35" i="15"/>
  <c r="D35" i="15"/>
</calcChain>
</file>

<file path=xl/sharedStrings.xml><?xml version="1.0" encoding="utf-8"?>
<sst xmlns="http://schemas.openxmlformats.org/spreadsheetml/2006/main" count="62" uniqueCount="49">
  <si>
    <t>GRAMAS</t>
  </si>
  <si>
    <t>UNIDADES</t>
  </si>
  <si>
    <t>GRAMAS POR UNIDADE</t>
  </si>
  <si>
    <t>GRAMAS POR TANTAS UNIDADES DA AMOSTRA</t>
  </si>
  <si>
    <t>Menor</t>
  </si>
  <si>
    <t>Maior</t>
  </si>
  <si>
    <t>percentagem de drogas na amostra (p)</t>
  </si>
  <si>
    <t>percentagem de embalagens na amostra (q)</t>
  </si>
  <si>
    <t>ERRO ESTATÍSTICO</t>
  </si>
  <si>
    <t>MASSA BRUTA REAL DA AMOSTRA COMPLEMENTAR</t>
  </si>
  <si>
    <t xml:space="preserve">MASSA BRUTA MÉDIA UNITÁRIA DA AMOSTRA SELECIONADA: </t>
  </si>
  <si>
    <t>AMOSTRA SELECIONADA</t>
  </si>
  <si>
    <t>AMOSTRA COMPLEMENTAR</t>
  </si>
  <si>
    <t>MASSA DAS EMBALAGENS VAZIAS NA AMOSTRA SELECIONADA</t>
  </si>
  <si>
    <t>ERROS</t>
  </si>
  <si>
    <t>Estimativa da massa líquida de drogas</t>
  </si>
  <si>
    <t>POPULAÇÃO</t>
  </si>
  <si>
    <t>MASSA MÉDIA UNITÁRIA DAS EMBALAGENS NA AMOSTRA SELECIONADA</t>
  </si>
  <si>
    <r>
      <t>NÚMERO DE UNIDADES DA AMOSTRA COMPLEMENTAR (</t>
    </r>
    <r>
      <rPr>
        <b/>
        <sz val="11"/>
        <rFont val="Arial"/>
        <family val="2"/>
      </rPr>
      <t>n'</t>
    </r>
    <r>
      <rPr>
        <sz val="11"/>
        <rFont val="Arial"/>
        <family val="2"/>
      </rPr>
      <t>)</t>
    </r>
  </si>
  <si>
    <t>INTERVALO DE VARIAÇÃO AO NÍVEL DE CONFIANÇA DE 99% (valores em gramas)</t>
  </si>
  <si>
    <t xml:space="preserve">Unitário </t>
  </si>
  <si>
    <t>TOTAL</t>
  </si>
  <si>
    <t>Porcentagem de drogas na população</t>
  </si>
  <si>
    <t>CARACTERÍSTICAS DA BALANÇA UTILIZADA</t>
  </si>
  <si>
    <t>PLANILHA AUTOMATIZADA PARA A ESTIMATIVA DA MASSA LÍQUIDA DE DROGAS UTILIZANDO A AMOSTRAGEM INTENCIONAL</t>
  </si>
  <si>
    <t>ERRO MÁXIMO PERMITIDO (TOLERÂNCIA) - DE ACORDO COM A TABELA 4 DA PORT. 236/94 INMETRO</t>
  </si>
  <si>
    <t>O uso da amostragem intencional na determinação da massa líquida de entorpecentes (cocaína, crack e maconha) apreendidos</t>
  </si>
  <si>
    <t>ERRO TOTAL</t>
  </si>
  <si>
    <r>
      <t>MASSA BRUTA TOTAL DA POPULAÇÃO: (</t>
    </r>
    <r>
      <rPr>
        <b/>
        <sz val="11"/>
        <rFont val="Arial"/>
      </rPr>
      <t>M</t>
    </r>
    <r>
      <rPr>
        <sz val="11"/>
        <rFont val="Arial"/>
      </rPr>
      <t>)</t>
    </r>
  </si>
  <si>
    <r>
      <t>NÚMERO TOTAL DE UNIDADES BRUTAS: (</t>
    </r>
    <r>
      <rPr>
        <b/>
        <sz val="11"/>
        <rFont val="Arial"/>
      </rPr>
      <t>N</t>
    </r>
    <r>
      <rPr>
        <sz val="11"/>
        <rFont val="Arial"/>
      </rPr>
      <t>)</t>
    </r>
  </si>
  <si>
    <r>
      <t>MASSA BRUTA MÉDIA UNITÁRIA DA POPULAÇÃO: (</t>
    </r>
    <r>
      <rPr>
        <b/>
        <sz val="11"/>
        <rFont val="Arial"/>
      </rPr>
      <t>µ</t>
    </r>
    <r>
      <rPr>
        <sz val="11"/>
        <rFont val="Arial"/>
      </rPr>
      <t>)</t>
    </r>
  </si>
  <si>
    <r>
      <t>NÚMERO DE UNIDADES DA AMOSTRA SELECIONADA: (</t>
    </r>
    <r>
      <rPr>
        <b/>
        <sz val="11"/>
        <rFont val="Arial"/>
      </rPr>
      <t>n</t>
    </r>
    <r>
      <rPr>
        <sz val="11"/>
        <rFont val="Arial"/>
      </rPr>
      <t>)</t>
    </r>
  </si>
  <si>
    <t xml:space="preserve">MASSA LÍQUIDA MÉDIA UNITÁRIA DA DROGA NA AMOSTRA SELECIONADA:  </t>
  </si>
  <si>
    <r>
      <t>MASSA BRUTA REAL DAS UNIDADES DA AMOSTRA SELECIONADA DEVE SER IGUAL OU PRÓXIMO DA MASSA IDEAL DA AMOSTRA:</t>
    </r>
    <r>
      <rPr>
        <b/>
        <sz val="14"/>
        <rFont val="Arial"/>
      </rPr>
      <t xml:space="preserve"> </t>
    </r>
    <r>
      <rPr>
        <sz val="14"/>
        <rFont val="Arial"/>
        <family val="2"/>
      </rPr>
      <t>(</t>
    </r>
    <r>
      <rPr>
        <b/>
        <sz val="14"/>
        <rFont val="Arial"/>
      </rPr>
      <t>m</t>
    </r>
    <r>
      <rPr>
        <b/>
        <vertAlign val="subscript"/>
        <sz val="14"/>
        <rFont val="Times New Roman"/>
        <family val="1"/>
      </rPr>
      <t>I</t>
    </r>
    <r>
      <rPr>
        <sz val="14"/>
        <rFont val="Arial"/>
        <family val="2"/>
      </rPr>
      <t>)</t>
    </r>
  </si>
  <si>
    <r>
      <t>AMOSTRAGEM INTENCIONAL</t>
    </r>
    <r>
      <rPr>
        <sz val="11"/>
        <rFont val="Arial"/>
      </rPr>
      <t xml:space="preserve">                                   MASSA BRUTA REAL DA AMOSTRA SELECIONADA: </t>
    </r>
    <r>
      <rPr>
        <sz val="14"/>
        <rFont val="Arial"/>
        <family val="2"/>
      </rPr>
      <t>(</t>
    </r>
    <r>
      <rPr>
        <b/>
        <sz val="14"/>
        <rFont val="Arial"/>
        <family val="2"/>
      </rPr>
      <t>m</t>
    </r>
    <r>
      <rPr>
        <b/>
        <vertAlign val="subscript"/>
        <sz val="14"/>
        <rFont val="Arial"/>
        <family val="2"/>
      </rPr>
      <t>S</t>
    </r>
    <r>
      <rPr>
        <sz val="14"/>
        <rFont val="Arial"/>
        <family val="2"/>
      </rPr>
      <t>)</t>
    </r>
    <r>
      <rPr>
        <sz val="11"/>
        <rFont val="Arial"/>
      </rPr>
      <t xml:space="preserve">  </t>
    </r>
  </si>
  <si>
    <r>
      <t>VALOR ABSOLUTO DO DESVIO DA MASSA BRUTA MÉDIA UNITÁRIA DA AMOSTRA SELECIONADA, EM RELAÇÃO À MASSA BRUTA MÉDIA UNITÁRIA POPULACIONAL:</t>
    </r>
    <r>
      <rPr>
        <b/>
        <sz val="11"/>
        <rFont val="Arial"/>
      </rPr>
      <t xml:space="preserve"> </t>
    </r>
    <r>
      <rPr>
        <sz val="14"/>
        <rFont val="Arial"/>
        <family val="2"/>
      </rPr>
      <t>(</t>
    </r>
    <r>
      <rPr>
        <b/>
        <sz val="16"/>
        <rFont val="Times New Roman"/>
        <family val="1"/>
      </rPr>
      <t>ε</t>
    </r>
    <r>
      <rPr>
        <b/>
        <vertAlign val="subscript"/>
        <sz val="16"/>
        <rFont val="Arial"/>
        <family val="2"/>
      </rPr>
      <t>s</t>
    </r>
    <r>
      <rPr>
        <sz val="16"/>
        <rFont val="Arial"/>
        <family val="2"/>
      </rPr>
      <t>)</t>
    </r>
  </si>
  <si>
    <r>
      <t xml:space="preserve">DESVIO PADRÃO PONDERADO POPULACIONAL: </t>
    </r>
    <r>
      <rPr>
        <sz val="16"/>
        <rFont val="Arial"/>
        <family val="2"/>
      </rPr>
      <t>(</t>
    </r>
    <r>
      <rPr>
        <b/>
        <sz val="16"/>
        <rFont val="Times New Roman"/>
        <family val="1"/>
      </rPr>
      <t>σ</t>
    </r>
    <r>
      <rPr>
        <sz val="16"/>
        <rFont val="Arial"/>
        <family val="2"/>
      </rPr>
      <t>)</t>
    </r>
  </si>
  <si>
    <t>MASSA BRUTA MÉDIA UNITÁRIA DA AMOSTRA COMPLEMENTAR:</t>
  </si>
  <si>
    <r>
      <t xml:space="preserve">VALOR ABSOLUTO DO DESVIO DA MASSA BRUTA MÉDIA INITÁRIA DA AMOSTRA COMPLEMENTAR, EM RELAÇÃO À MASSA BRUTA MÉDIA UNITÁRIA POPULACIONAL: </t>
    </r>
    <r>
      <rPr>
        <sz val="16"/>
        <rFont val="Arial"/>
        <family val="2"/>
      </rPr>
      <t>(</t>
    </r>
    <r>
      <rPr>
        <b/>
        <sz val="18"/>
        <rFont val="Times New Roman"/>
        <family val="1"/>
      </rPr>
      <t>ε</t>
    </r>
    <r>
      <rPr>
        <b/>
        <vertAlign val="subscript"/>
        <sz val="18"/>
        <rFont val="Arial"/>
        <family val="2"/>
      </rPr>
      <t>c</t>
    </r>
    <r>
      <rPr>
        <sz val="18"/>
        <rFont val="Arial"/>
        <family val="2"/>
      </rPr>
      <t>)</t>
    </r>
    <r>
      <rPr>
        <sz val="9"/>
        <rFont val="Arial"/>
        <family val="2"/>
      </rPr>
      <t xml:space="preserve"> </t>
    </r>
  </si>
  <si>
    <r>
      <t xml:space="preserve">NÚMERO TOTAL DE UNIDADES PROPORCIONALMENTE CALCULADO: </t>
    </r>
    <r>
      <rPr>
        <sz val="16"/>
        <rFont val="Arial"/>
        <family val="2"/>
      </rPr>
      <t>(</t>
    </r>
    <r>
      <rPr>
        <b/>
        <sz val="16"/>
        <rFont val="Times New Roman"/>
        <family val="1"/>
      </rPr>
      <t>ν</t>
    </r>
    <r>
      <rPr>
        <sz val="16"/>
        <rFont val="Arial"/>
        <family val="2"/>
      </rPr>
      <t>)</t>
    </r>
    <r>
      <rPr>
        <sz val="11"/>
        <rFont val="Arial"/>
      </rPr>
      <t xml:space="preserve">         </t>
    </r>
  </si>
  <si>
    <r>
      <t>ESTIMATIVA DA MASSA LÍQUIDA TOTAL DA DROGA: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</t>
    </r>
    <r>
      <rPr>
        <b/>
        <sz val="14"/>
        <rFont val="Arial"/>
        <family val="2"/>
      </rPr>
      <t>W</t>
    </r>
    <r>
      <rPr>
        <b/>
        <vertAlign val="subscript"/>
        <sz val="14"/>
        <rFont val="Arial"/>
        <family val="2"/>
      </rPr>
      <t>D</t>
    </r>
    <r>
      <rPr>
        <sz val="14"/>
        <rFont val="Arial"/>
        <family val="2"/>
      </rPr>
      <t>)</t>
    </r>
  </si>
  <si>
    <r>
      <t>VALOR ABSOLUTO DO DESVIO DA MASSA BRUTA REAL DA AMOSTRA SELECIONADA, EM RELAÇÃO À MASSA BRUTA IDEAL DA AMOSTRA:</t>
    </r>
    <r>
      <rPr>
        <b/>
        <sz val="14"/>
        <rFont val="Arial"/>
      </rPr>
      <t xml:space="preserve"> </t>
    </r>
    <r>
      <rPr>
        <sz val="14"/>
        <rFont val="Arial"/>
        <family val="2"/>
      </rPr>
      <t>(</t>
    </r>
    <r>
      <rPr>
        <b/>
        <sz val="14"/>
        <rFont val="Arial"/>
      </rPr>
      <t>|m</t>
    </r>
    <r>
      <rPr>
        <b/>
        <vertAlign val="subscript"/>
        <sz val="14"/>
        <rFont val="Times New Roman"/>
        <family val="1"/>
      </rPr>
      <t>I</t>
    </r>
    <r>
      <rPr>
        <b/>
        <sz val="14"/>
        <rFont val="Arial"/>
        <family val="2"/>
      </rPr>
      <t xml:space="preserve"> - m</t>
    </r>
    <r>
      <rPr>
        <b/>
        <vertAlign val="subscript"/>
        <sz val="14"/>
        <rFont val="Arial"/>
        <family val="2"/>
      </rPr>
      <t>S</t>
    </r>
    <r>
      <rPr>
        <b/>
        <sz val="14"/>
        <rFont val="Arial"/>
        <family val="2"/>
      </rPr>
      <t>|</t>
    </r>
    <r>
      <rPr>
        <sz val="14"/>
        <rFont val="Arial"/>
        <family val="2"/>
      </rPr>
      <t>)</t>
    </r>
  </si>
  <si>
    <r>
      <t xml:space="preserve">ESTIMATIVA DO PERCENTUAL DE DROGAS NA POPULAÇÃO: </t>
    </r>
    <r>
      <rPr>
        <sz val="14"/>
        <rFont val="Arial"/>
        <family val="2"/>
      </rPr>
      <t>(</t>
    </r>
    <r>
      <rPr>
        <b/>
        <sz val="14"/>
        <rFont val="Times New Roman"/>
        <family val="1"/>
      </rPr>
      <t>π</t>
    </r>
    <r>
      <rPr>
        <sz val="14"/>
        <rFont val="Arial"/>
        <family val="2"/>
      </rPr>
      <t>)</t>
    </r>
  </si>
  <si>
    <r>
      <t>INCERTEZA PADRÃO DA MEDIDA NA BALANÇA UTILIZADA (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>)</t>
    </r>
  </si>
  <si>
    <t>EXPANSÃO DE ERROS SISTEMÁTICOS</t>
  </si>
  <si>
    <t xml:space="preserve">ESTIMATIVA DA MASSA LÍQUIDA MÉDIA UNITÁRIA DA DROGA NA AMOSTRA SELECIONADA:  </t>
  </si>
  <si>
    <t>(ν)</t>
  </si>
  <si>
    <r>
      <t xml:space="preserve">ESTIMATIVA: </t>
    </r>
    <r>
      <rPr>
        <b/>
        <sz val="14"/>
        <rFont val="Arial"/>
        <family val="2"/>
      </rPr>
      <t>µ</t>
    </r>
    <r>
      <rPr>
        <b/>
        <vertAlign val="subscript"/>
        <sz val="14"/>
        <rFont val="Arial"/>
        <family val="2"/>
      </rPr>
      <t>D</t>
    </r>
    <r>
      <rPr>
        <b/>
        <sz val="14"/>
        <rFont val="Arial"/>
        <family val="2"/>
      </rPr>
      <t xml:space="preserve"> = (µ x p)</t>
    </r>
  </si>
  <si>
    <r>
      <t xml:space="preserve">MASSA LÍQUIDA DE DROGA NA AMOSTRA SELECIONADA: </t>
    </r>
    <r>
      <rPr>
        <sz val="16"/>
        <rFont val="Arial"/>
        <family val="2"/>
      </rPr>
      <t>(</t>
    </r>
    <r>
      <rPr>
        <b/>
        <sz val="14"/>
        <rFont val="Arial"/>
        <family val="2"/>
      </rPr>
      <t>m</t>
    </r>
    <r>
      <rPr>
        <b/>
        <vertAlign val="subscript"/>
        <sz val="14"/>
        <rFont val="Arial"/>
        <family val="2"/>
      </rPr>
      <t>DS</t>
    </r>
    <r>
      <rPr>
        <sz val="14"/>
        <rFont val="Arial"/>
        <family val="2"/>
      </rPr>
      <t>)</t>
    </r>
    <r>
      <rPr>
        <sz val="11"/>
        <rFont val="Arial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</si>
</sst>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0%"/>
    <numFmt numFmtId="166" formatCode="0.000%"/>
  </numFmts>
  <fonts count="35" x14ac:knownFonts="1">
    <font>
      <sz val="10"/>
      <name val="Arial"/>
    </font>
    <font>
      <sz val="10"/>
      <name val="Arial"/>
    </font>
    <font>
      <sz val="8"/>
      <name val="Arial"/>
    </font>
    <font>
      <sz val="18"/>
      <name val="Arial"/>
    </font>
    <font>
      <sz val="12"/>
      <name val="Arial"/>
    </font>
    <font>
      <b/>
      <sz val="12"/>
      <name val="Arial"/>
    </font>
    <font>
      <b/>
      <sz val="14"/>
      <name val="Arial"/>
    </font>
    <font>
      <sz val="9"/>
      <name val="Arial"/>
    </font>
    <font>
      <sz val="11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</font>
    <font>
      <sz val="10"/>
      <name val="Arial"/>
      <family val="2"/>
    </font>
    <font>
      <b/>
      <sz val="11"/>
      <name val="Arial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7"/>
      <name val="Arial"/>
    </font>
    <font>
      <sz val="16"/>
      <name val="Arial"/>
      <family val="2"/>
    </font>
    <font>
      <b/>
      <sz val="10"/>
      <name val="Arial"/>
    </font>
    <font>
      <sz val="12"/>
      <name val="Arial"/>
      <family val="2"/>
    </font>
    <font>
      <sz val="17"/>
      <name val="Arial"/>
      <family val="2"/>
    </font>
    <font>
      <b/>
      <vertAlign val="subscript"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Arial"/>
      <family val="2"/>
    </font>
    <font>
      <b/>
      <sz val="18"/>
      <name val="Times New Roman"/>
      <family val="1"/>
    </font>
    <font>
      <b/>
      <vertAlign val="subscript"/>
      <sz val="18"/>
      <name val="Arial"/>
      <family val="2"/>
    </font>
    <font>
      <sz val="18"/>
      <name val="Arial"/>
      <family val="2"/>
    </font>
    <font>
      <b/>
      <sz val="1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Protection="1">
      <protection locked="0"/>
    </xf>
    <xf numFmtId="164" fontId="4" fillId="0" borderId="0" xfId="0" applyNumberFormat="1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 shrinkToFit="1"/>
    </xf>
    <xf numFmtId="0" fontId="4" fillId="0" borderId="0" xfId="0" applyFont="1" applyBorder="1" applyAlignment="1"/>
    <xf numFmtId="0" fontId="8" fillId="0" borderId="0" xfId="0" applyFont="1"/>
    <xf numFmtId="0" fontId="4" fillId="0" borderId="0" xfId="0" applyFont="1" applyFill="1"/>
    <xf numFmtId="0" fontId="1" fillId="0" borderId="1" xfId="0" applyFont="1" applyBorder="1" applyAlignment="1" applyProtection="1">
      <alignment vertical="center"/>
    </xf>
    <xf numFmtId="0" fontId="8" fillId="0" borderId="2" xfId="0" applyFont="1" applyBorder="1" applyProtection="1"/>
    <xf numFmtId="0" fontId="1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165" fontId="1" fillId="0" borderId="3" xfId="0" applyNumberFormat="1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8" fillId="0" borderId="2" xfId="0" applyFont="1" applyBorder="1"/>
    <xf numFmtId="165" fontId="8" fillId="0" borderId="2" xfId="0" applyNumberFormat="1" applyFont="1" applyBorder="1" applyAlignment="1" applyProtection="1">
      <alignment vertical="center" wrapText="1"/>
    </xf>
    <xf numFmtId="0" fontId="8" fillId="0" borderId="11" xfId="0" applyFont="1" applyBorder="1"/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/>
    </xf>
    <xf numFmtId="0" fontId="8" fillId="0" borderId="12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 wrapText="1"/>
    </xf>
    <xf numFmtId="1" fontId="4" fillId="0" borderId="16" xfId="0" applyNumberFormat="1" applyFont="1" applyBorder="1" applyAlignment="1" applyProtection="1">
      <alignment vertical="center"/>
    </xf>
    <xf numFmtId="164" fontId="4" fillId="0" borderId="16" xfId="0" applyNumberFormat="1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0" xfId="0" applyFont="1" applyBorder="1"/>
    <xf numFmtId="164" fontId="4" fillId="0" borderId="17" xfId="0" applyNumberFormat="1" applyFont="1" applyBorder="1" applyAlignment="1" applyProtection="1">
      <alignment vertical="center" wrapText="1"/>
    </xf>
    <xf numFmtId="0" fontId="3" fillId="0" borderId="13" xfId="0" applyFont="1" applyBorder="1"/>
    <xf numFmtId="0" fontId="12" fillId="0" borderId="2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vertical="center" wrapText="1"/>
    </xf>
    <xf numFmtId="2" fontId="3" fillId="0" borderId="0" xfId="0" applyNumberFormat="1" applyFont="1" applyBorder="1"/>
    <xf numFmtId="2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wrapText="1"/>
    </xf>
    <xf numFmtId="166" fontId="4" fillId="0" borderId="15" xfId="0" applyNumberFormat="1" applyFont="1" applyFill="1" applyBorder="1" applyAlignment="1" applyProtection="1">
      <alignment horizontal="left" vertical="center"/>
    </xf>
    <xf numFmtId="0" fontId="8" fillId="0" borderId="20" xfId="0" applyFont="1" applyBorder="1" applyAlignment="1" applyProtection="1">
      <alignment wrapText="1"/>
    </xf>
    <xf numFmtId="0" fontId="8" fillId="0" borderId="21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vertical="center" wrapText="1"/>
    </xf>
    <xf numFmtId="0" fontId="7" fillId="0" borderId="23" xfId="0" applyFont="1" applyFill="1" applyBorder="1" applyAlignment="1" applyProtection="1">
      <alignment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8" fillId="0" borderId="21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/>
    </xf>
    <xf numFmtId="10" fontId="4" fillId="0" borderId="0" xfId="0" applyNumberFormat="1" applyFont="1"/>
    <xf numFmtId="165" fontId="16" fillId="0" borderId="2" xfId="0" applyNumberFormat="1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4" fillId="0" borderId="23" xfId="0" applyFont="1" applyBorder="1"/>
    <xf numFmtId="0" fontId="10" fillId="0" borderId="23" xfId="0" applyFont="1" applyBorder="1" applyAlignment="1">
      <alignment horizontal="center" vertical="center" wrapText="1"/>
    </xf>
    <xf numFmtId="1" fontId="19" fillId="0" borderId="18" xfId="0" applyNumberFormat="1" applyFont="1" applyBorder="1" applyAlignment="1" applyProtection="1">
      <alignment vertical="center"/>
    </xf>
    <xf numFmtId="2" fontId="19" fillId="0" borderId="3" xfId="0" applyNumberFormat="1" applyFont="1" applyBorder="1"/>
    <xf numFmtId="0" fontId="19" fillId="0" borderId="3" xfId="0" applyFont="1" applyBorder="1"/>
    <xf numFmtId="164" fontId="19" fillId="0" borderId="3" xfId="0" applyNumberFormat="1" applyFont="1" applyBorder="1" applyAlignment="1" applyProtection="1">
      <alignment vertical="center" wrapText="1"/>
    </xf>
    <xf numFmtId="0" fontId="19" fillId="0" borderId="3" xfId="0" applyFont="1" applyBorder="1" applyAlignment="1" applyProtection="1">
      <alignment vertical="center" wrapText="1"/>
    </xf>
    <xf numFmtId="0" fontId="20" fillId="0" borderId="27" xfId="0" applyFont="1" applyBorder="1" applyAlignment="1" applyProtection="1">
      <alignment vertical="center"/>
    </xf>
    <xf numFmtId="0" fontId="20" fillId="0" borderId="28" xfId="0" applyFont="1" applyBorder="1" applyAlignment="1" applyProtection="1">
      <alignment vertical="center"/>
    </xf>
    <xf numFmtId="0" fontId="20" fillId="0" borderId="29" xfId="0" applyFont="1" applyBorder="1" applyAlignment="1" applyProtection="1">
      <alignment vertical="center"/>
    </xf>
    <xf numFmtId="0" fontId="20" fillId="0" borderId="30" xfId="0" applyFont="1" applyBorder="1" applyAlignment="1" applyProtection="1">
      <alignment vertical="center"/>
    </xf>
    <xf numFmtId="0" fontId="20" fillId="0" borderId="31" xfId="0" applyFont="1" applyBorder="1" applyAlignment="1" applyProtection="1">
      <alignment vertical="center"/>
    </xf>
    <xf numFmtId="164" fontId="20" fillId="0" borderId="30" xfId="0" applyNumberFormat="1" applyFont="1" applyBorder="1" applyAlignment="1" applyProtection="1">
      <alignment vertical="center" wrapText="1"/>
    </xf>
    <xf numFmtId="0" fontId="20" fillId="0" borderId="30" xfId="0" applyFont="1" applyBorder="1" applyAlignment="1" applyProtection="1">
      <alignment vertical="center" wrapText="1"/>
    </xf>
    <xf numFmtId="0" fontId="20" fillId="0" borderId="31" xfId="0" applyFont="1" applyBorder="1" applyAlignment="1" applyProtection="1">
      <alignment vertical="center" wrapText="1"/>
    </xf>
    <xf numFmtId="2" fontId="20" fillId="0" borderId="30" xfId="0" applyNumberFormat="1" applyFont="1" applyBorder="1" applyProtection="1">
      <protection locked="0"/>
    </xf>
    <xf numFmtId="0" fontId="20" fillId="0" borderId="30" xfId="0" applyFont="1" applyBorder="1"/>
    <xf numFmtId="0" fontId="20" fillId="0" borderId="31" xfId="0" applyFont="1" applyBorder="1"/>
    <xf numFmtId="164" fontId="20" fillId="0" borderId="30" xfId="0" applyNumberFormat="1" applyFont="1" applyBorder="1" applyAlignment="1">
      <alignment vertical="center" wrapText="1"/>
    </xf>
    <xf numFmtId="164" fontId="20" fillId="0" borderId="30" xfId="0" applyNumberFormat="1" applyFont="1" applyBorder="1" applyAlignment="1" applyProtection="1">
      <alignment vertical="center"/>
    </xf>
    <xf numFmtId="164" fontId="20" fillId="0" borderId="32" xfId="0" applyNumberFormat="1" applyFont="1" applyBorder="1" applyAlignment="1" applyProtection="1">
      <alignment vertical="center"/>
    </xf>
    <xf numFmtId="164" fontId="20" fillId="0" borderId="33" xfId="0" applyNumberFormat="1" applyFont="1" applyBorder="1" applyAlignment="1" applyProtection="1">
      <alignment vertical="center"/>
    </xf>
    <xf numFmtId="2" fontId="19" fillId="3" borderId="34" xfId="0" applyNumberFormat="1" applyFont="1" applyFill="1" applyBorder="1" applyAlignment="1" applyProtection="1">
      <alignment vertical="center"/>
      <protection locked="0"/>
    </xf>
    <xf numFmtId="0" fontId="19" fillId="3" borderId="35" xfId="0" applyFont="1" applyFill="1" applyBorder="1" applyProtection="1">
      <protection locked="0"/>
    </xf>
    <xf numFmtId="164" fontId="19" fillId="0" borderId="36" xfId="0" applyNumberFormat="1" applyFont="1" applyBorder="1" applyAlignment="1" applyProtection="1">
      <alignment vertical="center"/>
    </xf>
    <xf numFmtId="1" fontId="19" fillId="0" borderId="7" xfId="0" applyNumberFormat="1" applyFont="1" applyBorder="1" applyAlignment="1" applyProtection="1">
      <alignment vertical="center"/>
    </xf>
    <xf numFmtId="164" fontId="19" fillId="4" borderId="35" xfId="0" applyNumberFormat="1" applyFont="1" applyFill="1" applyBorder="1" applyAlignment="1" applyProtection="1">
      <alignment vertical="center"/>
    </xf>
    <xf numFmtId="2" fontId="19" fillId="3" borderId="35" xfId="0" applyNumberFormat="1" applyFont="1" applyFill="1" applyBorder="1" applyAlignment="1" applyProtection="1">
      <alignment vertical="center"/>
      <protection locked="0"/>
    </xf>
    <xf numFmtId="164" fontId="19" fillId="0" borderId="35" xfId="0" applyNumberFormat="1" applyFont="1" applyBorder="1" applyAlignment="1" applyProtection="1">
      <alignment vertical="center"/>
    </xf>
    <xf numFmtId="164" fontId="19" fillId="0" borderId="35" xfId="0" applyNumberFormat="1" applyFont="1" applyBorder="1" applyAlignment="1">
      <alignment vertical="center"/>
    </xf>
    <xf numFmtId="2" fontId="19" fillId="0" borderId="35" xfId="0" applyNumberFormat="1" applyFont="1" applyBorder="1" applyAlignment="1" applyProtection="1">
      <alignment vertical="center"/>
    </xf>
    <xf numFmtId="164" fontId="19" fillId="0" borderId="10" xfId="0" applyNumberFormat="1" applyFont="1" applyBorder="1" applyAlignment="1" applyProtection="1">
      <alignment vertical="center"/>
    </xf>
    <xf numFmtId="2" fontId="9" fillId="0" borderId="24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10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10" fontId="4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37" xfId="0" applyFont="1" applyBorder="1"/>
    <xf numFmtId="0" fontId="15" fillId="0" borderId="37" xfId="0" applyFont="1" applyBorder="1"/>
    <xf numFmtId="0" fontId="10" fillId="0" borderId="23" xfId="0" applyFont="1" applyBorder="1"/>
    <xf numFmtId="0" fontId="15" fillId="0" borderId="19" xfId="0" applyFont="1" applyBorder="1" applyAlignment="1" applyProtection="1">
      <alignment horizontal="left" vertical="center"/>
    </xf>
    <xf numFmtId="0" fontId="8" fillId="0" borderId="38" xfId="0" applyFont="1" applyBorder="1" applyProtection="1">
      <protection locked="0"/>
    </xf>
    <xf numFmtId="0" fontId="17" fillId="0" borderId="21" xfId="0" applyFont="1" applyBorder="1" applyAlignment="1">
      <alignment vertical="center" wrapText="1"/>
    </xf>
    <xf numFmtId="164" fontId="19" fillId="0" borderId="22" xfId="0" applyNumberFormat="1" applyFont="1" applyBorder="1" applyAlignment="1" applyProtection="1">
      <alignment vertical="center" wrapText="1"/>
    </xf>
    <xf numFmtId="164" fontId="19" fillId="0" borderId="34" xfId="0" applyNumberFormat="1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vertical="center" wrapText="1"/>
    </xf>
    <xf numFmtId="164" fontId="3" fillId="5" borderId="23" xfId="0" applyNumberFormat="1" applyFont="1" applyFill="1" applyBorder="1" applyAlignment="1" applyProtection="1">
      <alignment horizontal="left" vertical="center" wrapText="1"/>
    </xf>
    <xf numFmtId="164" fontId="4" fillId="0" borderId="40" xfId="0" applyNumberFormat="1" applyFont="1" applyBorder="1" applyAlignment="1" applyProtection="1">
      <alignment vertical="center" wrapText="1"/>
    </xf>
    <xf numFmtId="0" fontId="4" fillId="6" borderId="23" xfId="0" applyFont="1" applyFill="1" applyBorder="1" applyProtection="1"/>
    <xf numFmtId="49" fontId="1" fillId="0" borderId="5" xfId="0" applyNumberFormat="1" applyFont="1" applyBorder="1" applyAlignment="1" applyProtection="1">
      <alignment vertical="center" wrapText="1"/>
    </xf>
    <xf numFmtId="164" fontId="9" fillId="6" borderId="41" xfId="0" applyNumberFormat="1" applyFont="1" applyFill="1" applyBorder="1" applyProtection="1"/>
    <xf numFmtId="0" fontId="15" fillId="0" borderId="23" xfId="0" applyFont="1" applyBorder="1" applyAlignment="1" applyProtection="1">
      <alignment vertical="center" wrapText="1"/>
    </xf>
    <xf numFmtId="0" fontId="21" fillId="0" borderId="23" xfId="0" applyFont="1" applyBorder="1" applyAlignment="1" applyProtection="1">
      <alignment vertical="center" wrapText="1"/>
    </xf>
    <xf numFmtId="0" fontId="15" fillId="0" borderId="23" xfId="0" applyFont="1" applyBorder="1" applyAlignment="1">
      <alignment wrapText="1"/>
    </xf>
    <xf numFmtId="49" fontId="1" fillId="7" borderId="23" xfId="0" applyNumberFormat="1" applyFont="1" applyFill="1" applyBorder="1" applyAlignment="1" applyProtection="1">
      <alignment vertical="center" wrapText="1"/>
    </xf>
    <xf numFmtId="165" fontId="14" fillId="7" borderId="37" xfId="0" applyNumberFormat="1" applyFont="1" applyFill="1" applyBorder="1"/>
    <xf numFmtId="164" fontId="14" fillId="7" borderId="42" xfId="0" applyNumberFormat="1" applyFont="1" applyFill="1" applyBorder="1" applyProtection="1"/>
    <xf numFmtId="164" fontId="14" fillId="7" borderId="23" xfId="0" applyNumberFormat="1" applyFont="1" applyFill="1" applyBorder="1" applyProtection="1"/>
    <xf numFmtId="164" fontId="14" fillId="7" borderId="43" xfId="0" applyNumberFormat="1" applyFont="1" applyFill="1" applyBorder="1" applyProtection="1"/>
    <xf numFmtId="165" fontId="14" fillId="7" borderId="23" xfId="0" applyNumberFormat="1" applyFont="1" applyFill="1" applyBorder="1"/>
    <xf numFmtId="165" fontId="14" fillId="7" borderId="40" xfId="0" applyNumberFormat="1" applyFont="1" applyFill="1" applyBorder="1"/>
    <xf numFmtId="164" fontId="34" fillId="7" borderId="37" xfId="0" applyNumberFormat="1" applyFont="1" applyFill="1" applyBorder="1" applyAlignment="1" applyProtection="1">
      <alignment vertical="center"/>
    </xf>
    <xf numFmtId="164" fontId="14" fillId="7" borderId="42" xfId="0" applyNumberFormat="1" applyFont="1" applyFill="1" applyBorder="1" applyAlignment="1" applyProtection="1">
      <alignment vertical="center"/>
    </xf>
    <xf numFmtId="164" fontId="14" fillId="7" borderId="43" xfId="0" applyNumberFormat="1" applyFont="1" applyFill="1" applyBorder="1" applyAlignment="1" applyProtection="1">
      <alignment vertical="center"/>
    </xf>
    <xf numFmtId="1" fontId="11" fillId="0" borderId="7" xfId="0" applyNumberFormat="1" applyFont="1" applyBorder="1" applyAlignment="1" applyProtection="1">
      <alignment vertical="center" wrapText="1"/>
    </xf>
    <xf numFmtId="0" fontId="29" fillId="0" borderId="12" xfId="0" applyFont="1" applyBorder="1" applyAlignment="1" applyProtection="1">
      <alignment horizontal="center" vertical="center" wrapText="1"/>
    </xf>
    <xf numFmtId="164" fontId="19" fillId="0" borderId="35" xfId="0" applyNumberFormat="1" applyFont="1" applyBorder="1" applyAlignment="1" applyProtection="1">
      <alignment vertical="center" wrapText="1"/>
    </xf>
    <xf numFmtId="164" fontId="19" fillId="0" borderId="10" xfId="0" applyNumberFormat="1" applyFont="1" applyBorder="1" applyAlignment="1" applyProtection="1">
      <alignment vertical="center" wrapText="1"/>
    </xf>
    <xf numFmtId="165" fontId="4" fillId="0" borderId="0" xfId="0" applyNumberFormat="1" applyFont="1" applyBorder="1" applyAlignment="1">
      <alignment horizontal="center"/>
    </xf>
    <xf numFmtId="164" fontId="8" fillId="0" borderId="9" xfId="0" applyNumberFormat="1" applyFont="1" applyBorder="1" applyAlignment="1" applyProtection="1">
      <alignment vertical="center" wrapText="1"/>
    </xf>
    <xf numFmtId="164" fontId="23" fillId="0" borderId="35" xfId="0" applyNumberFormat="1" applyFont="1" applyBorder="1"/>
    <xf numFmtId="164" fontId="19" fillId="0" borderId="35" xfId="0" applyNumberFormat="1" applyFont="1" applyBorder="1"/>
    <xf numFmtId="0" fontId="4" fillId="0" borderId="3" xfId="0" applyFont="1" applyBorder="1"/>
    <xf numFmtId="49" fontId="8" fillId="0" borderId="37" xfId="0" applyNumberFormat="1" applyFont="1" applyBorder="1" applyAlignment="1" applyProtection="1">
      <alignment vertical="center" wrapText="1"/>
    </xf>
    <xf numFmtId="0" fontId="8" fillId="0" borderId="41" xfId="0" applyFont="1" applyFill="1" applyBorder="1" applyProtection="1"/>
    <xf numFmtId="164" fontId="4" fillId="0" borderId="43" xfId="0" applyNumberFormat="1" applyFont="1" applyFill="1" applyBorder="1" applyProtection="1"/>
    <xf numFmtId="164" fontId="4" fillId="0" borderId="37" xfId="0" applyNumberFormat="1" applyFont="1" applyBorder="1" applyAlignment="1" applyProtection="1">
      <alignment vertical="center" wrapText="1"/>
    </xf>
    <xf numFmtId="164" fontId="4" fillId="0" borderId="41" xfId="0" applyNumberFormat="1" applyFont="1" applyFill="1" applyBorder="1" applyProtection="1"/>
    <xf numFmtId="0" fontId="14" fillId="8" borderId="20" xfId="0" applyFont="1" applyFill="1" applyBorder="1" applyAlignment="1">
      <alignment horizontal="center" vertical="center" wrapText="1" shrinkToFit="1"/>
    </xf>
    <xf numFmtId="0" fontId="14" fillId="8" borderId="44" xfId="0" applyFont="1" applyFill="1" applyBorder="1" applyAlignment="1">
      <alignment horizontal="center" vertical="center" wrapText="1" shrinkToFit="1"/>
    </xf>
    <xf numFmtId="0" fontId="14" fillId="8" borderId="45" xfId="0" applyFont="1" applyFill="1" applyBorder="1" applyAlignment="1">
      <alignment horizontal="center" vertical="center" wrapText="1" shrinkToFit="1"/>
    </xf>
    <xf numFmtId="0" fontId="14" fillId="8" borderId="46" xfId="0" applyFont="1" applyFill="1" applyBorder="1" applyAlignment="1">
      <alignment horizontal="center" vertical="center" wrapText="1" shrinkToFit="1"/>
    </xf>
    <xf numFmtId="0" fontId="14" fillId="8" borderId="41" xfId="0" applyFont="1" applyFill="1" applyBorder="1" applyAlignment="1">
      <alignment horizontal="center" vertical="center" wrapText="1" shrinkToFit="1"/>
    </xf>
    <xf numFmtId="0" fontId="14" fillId="8" borderId="43" xfId="0" applyFont="1" applyFill="1" applyBorder="1" applyAlignment="1">
      <alignment horizontal="center" vertical="center" wrapText="1" shrinkToFit="1"/>
    </xf>
    <xf numFmtId="0" fontId="10" fillId="0" borderId="4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</xf>
    <xf numFmtId="0" fontId="22" fillId="0" borderId="0" xfId="0" applyNumberFormat="1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textRotation="90" shrinkToFit="1"/>
    </xf>
    <xf numFmtId="0" fontId="8" fillId="0" borderId="38" xfId="0" applyFont="1" applyBorder="1" applyAlignment="1" applyProtection="1">
      <alignment horizontal="center" wrapText="1"/>
    </xf>
    <xf numFmtId="0" fontId="8" fillId="0" borderId="40" xfId="0" applyFont="1" applyBorder="1" applyAlignment="1" applyProtection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4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1647825</xdr:colOff>
          <xdr:row>14</xdr:row>
          <xdr:rowOff>161925</xdr:rowOff>
        </xdr:from>
        <xdr:to>
          <xdr:col>1</xdr:col>
          <xdr:colOff>1924050</xdr:colOff>
          <xdr:row>15</xdr:row>
          <xdr:rowOff>28575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1857375</xdr:colOff>
          <xdr:row>14</xdr:row>
          <xdr:rowOff>142875</xdr:rowOff>
        </xdr:from>
        <xdr:to>
          <xdr:col>4</xdr:col>
          <xdr:colOff>2095500</xdr:colOff>
          <xdr:row>15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1971675</xdr:colOff>
          <xdr:row>24</xdr:row>
          <xdr:rowOff>142875</xdr:rowOff>
        </xdr:from>
        <xdr:to>
          <xdr:col>1</xdr:col>
          <xdr:colOff>2200275</xdr:colOff>
          <xdr:row>24</xdr:row>
          <xdr:rowOff>361950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47625</xdr:colOff>
      <xdr:row>1</xdr:row>
      <xdr:rowOff>276225</xdr:rowOff>
    </xdr:from>
    <xdr:to>
      <xdr:col>17</xdr:col>
      <xdr:colOff>600075</xdr:colOff>
      <xdr:row>36</xdr:row>
      <xdr:rowOff>9525</xdr:rowOff>
    </xdr:to>
    <xdr:sp macro="" textlink="">
      <xdr:nvSpPr>
        <xdr:cNvPr id="3087" name="Text Box 15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16354425" y="561975"/>
          <a:ext cx="4352925" cy="1524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pt-BR" sz="1700" b="0" i="0" u="none" strike="noStrike" baseline="0">
              <a:solidFill>
                <a:srgbClr val="000000"/>
              </a:solidFill>
              <a:latin typeface="Arial"/>
              <a:cs typeface="Arial"/>
            </a:rPr>
            <a:t>TUTORIAL</a:t>
          </a:r>
        </a:p>
        <a:p>
          <a:pPr algn="l" rtl="0">
            <a:defRPr sz="1000"/>
          </a:pPr>
          <a:r>
            <a:rPr lang="pt-BR" sz="1700" b="0" i="0" u="none" strike="noStrike" baseline="0">
              <a:solidFill>
                <a:srgbClr val="000000"/>
              </a:solidFill>
              <a:latin typeface="Arial"/>
              <a:cs typeface="Arial"/>
            </a:rPr>
            <a:t>O presente estudo apresenta uma nova proposta para o cálculo da massa líquida de drogas apreendidas, a partir da amostragem intencional, especialmente a maconha, a cocaína e o crack, em grandes quantidades de pequenas unidades embaladas.</a:t>
          </a:r>
        </a:p>
        <a:p>
          <a:pPr algn="l" rtl="0">
            <a:defRPr sz="1000"/>
          </a:pPr>
          <a:r>
            <a:rPr lang="pt-BR" sz="1700" b="0" i="0" u="none" strike="noStrike" baseline="0">
              <a:solidFill>
                <a:srgbClr val="000000"/>
              </a:solidFill>
              <a:latin typeface="Arial"/>
              <a:cs typeface="Arial"/>
            </a:rPr>
            <a:t>Como resultado, foi construída a presente planilha de cálculo automatizada, específica para uma balança de classe II, de capacidade de 6200 gramas, com resolução de 0,01 grama, realizando-se três pesagens. Entretanto, pode ser adaptada para qualquer classe de balanças. </a:t>
          </a:r>
        </a:p>
        <a:p>
          <a:pPr algn="l" rtl="0">
            <a:defRPr sz="1000"/>
          </a:pPr>
          <a:r>
            <a:rPr lang="pt-BR" sz="1700" b="0" i="0" u="none" strike="noStrike" baseline="0">
              <a:solidFill>
                <a:srgbClr val="000000"/>
              </a:solidFill>
              <a:latin typeface="Arial"/>
              <a:cs typeface="Arial"/>
            </a:rPr>
            <a:t>As células de fundo amarelo podem ser preenchidas e modificadas pelo usuário; as demais se encontram protegidas.</a:t>
          </a:r>
        </a:p>
        <a:p>
          <a:pPr algn="l" rtl="0">
            <a:defRPr sz="1000"/>
          </a:pPr>
          <a:r>
            <a:rPr lang="pt-BR" sz="1700" b="0" i="0" u="none" strike="noStrike" baseline="0">
              <a:solidFill>
                <a:srgbClr val="000000"/>
              </a:solidFill>
              <a:latin typeface="Arial"/>
              <a:cs typeface="Arial"/>
            </a:rPr>
            <a:t>O ponto de partida é a aferição da massa bruta da população; este valor é lançado na célula C6.</a:t>
          </a:r>
        </a:p>
        <a:p>
          <a:pPr algn="l" rtl="0">
            <a:defRPr sz="1000"/>
          </a:pPr>
          <a:r>
            <a:rPr lang="pt-BR" sz="1700" b="0" i="0" u="none" strike="noStrike" baseline="0">
              <a:solidFill>
                <a:srgbClr val="000000"/>
              </a:solidFill>
              <a:latin typeface="Arial"/>
              <a:cs typeface="Arial"/>
            </a:rPr>
            <a:t>O número de elementos da população é lançado na célula C7; automaticamente, a massa média bruta unitária da população é exibida na célula C8; a amostra é dimensionada exibindo o valor da célula C10; o escore estatístico é exibido na célula C11; e o valor da massa bruta ideal da amostra é exibido na célula C12.</a:t>
          </a:r>
        </a:p>
        <a:p>
          <a:pPr algn="l" rtl="0">
            <a:defRPr sz="1000"/>
          </a:pPr>
          <a:r>
            <a:rPr lang="pt-BR" sz="1700" b="0" i="0" u="none" strike="noStrike" baseline="0">
              <a:solidFill>
                <a:srgbClr val="000000"/>
              </a:solidFill>
              <a:latin typeface="Arial"/>
              <a:cs typeface="Arial"/>
            </a:rPr>
            <a:t>Então vem o processo da amostragem intencional: o examinador buscará selecionar uma amostra representativa da população, cujo tamanho já foi definido e cuja massa bruta real deve se aproximar tanto quanto possível da massa bruta ideal acima; este é um processo de tentativas, que demanda perspicácia (procurando manter na amostra intencional a homogeneidade ou a heterogeneidade dos elementos da população). </a:t>
          </a:r>
        </a:p>
        <a:p>
          <a:pPr algn="l" rtl="0">
            <a:defRPr sz="1000"/>
          </a:pPr>
          <a:r>
            <a:rPr lang="pt-BR" sz="1700" b="0" i="0" u="none" strike="noStrike" baseline="0">
              <a:solidFill>
                <a:srgbClr val="000000"/>
              </a:solidFill>
              <a:latin typeface="Arial"/>
              <a:cs typeface="Arial"/>
            </a:rPr>
            <a:t>O valor obtido é lançado na célula C13 e os valores pertinentes à amostra complementar são exibidos.</a:t>
          </a:r>
        </a:p>
        <a:p>
          <a:pPr algn="l" rtl="0">
            <a:defRPr sz="1000"/>
          </a:pPr>
          <a:r>
            <a:rPr lang="pt-BR" sz="1700" b="0" i="0" u="none" strike="noStrike" baseline="0">
              <a:solidFill>
                <a:srgbClr val="000000"/>
              </a:solidFill>
              <a:latin typeface="Arial"/>
              <a:cs typeface="Arial"/>
            </a:rPr>
            <a:t>Em prosseguimento, os elementos da amostra intencionalmente selecionada são desembalados, após o que a massa líquida total desses elementos é aferida na balança, cujo valor é lançado na célula C19.</a:t>
          </a:r>
        </a:p>
        <a:p>
          <a:pPr algn="l" rtl="0">
            <a:defRPr sz="1000"/>
          </a:pPr>
          <a:r>
            <a:rPr lang="pt-BR" sz="1700" b="0" i="0" u="none" strike="noStrike" baseline="0">
              <a:solidFill>
                <a:srgbClr val="000000"/>
              </a:solidFill>
              <a:latin typeface="Arial"/>
              <a:cs typeface="Arial"/>
            </a:rPr>
            <a:t>Após este último lançamento, os resultados finais são apresentados em um quadro localizado abaixo da planilha.</a:t>
          </a:r>
        </a:p>
        <a:p>
          <a:pPr algn="l" rtl="0">
            <a:defRPr sz="1000"/>
          </a:pPr>
          <a:endParaRPr lang="pt-BR" sz="1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2847975</xdr:colOff>
          <xdr:row>25</xdr:row>
          <xdr:rowOff>142875</xdr:rowOff>
        </xdr:from>
        <xdr:to>
          <xdr:col>1</xdr:col>
          <xdr:colOff>3076575</xdr:colOff>
          <xdr:row>25</xdr:row>
          <xdr:rowOff>361950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1800225</xdr:colOff>
          <xdr:row>12</xdr:row>
          <xdr:rowOff>333375</xdr:rowOff>
        </xdr:from>
        <xdr:to>
          <xdr:col>4</xdr:col>
          <xdr:colOff>2209800</xdr:colOff>
          <xdr:row>12</xdr:row>
          <xdr:rowOff>552450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5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zoomScale="75" zoomScaleNormal="75" zoomScaleSheetLayoutView="75" workbookViewId="0">
      <selection activeCell="B1" sqref="B1:J1"/>
    </sheetView>
  </sheetViews>
  <sheetFormatPr defaultRowHeight="15" x14ac:dyDescent="0.2"/>
  <cols>
    <col min="1" max="1" width="9.140625" style="2"/>
    <col min="2" max="2" width="54.85546875" style="8" customWidth="1"/>
    <col min="3" max="3" width="24.5703125" style="2" bestFit="1" customWidth="1"/>
    <col min="4" max="4" width="18.42578125" style="2" customWidth="1"/>
    <col min="5" max="5" width="33.28515625" style="8" bestFit="1" customWidth="1"/>
    <col min="6" max="6" width="21.7109375" style="2" bestFit="1" customWidth="1"/>
    <col min="7" max="8" width="18.42578125" style="2" customWidth="1"/>
    <col min="9" max="9" width="23.42578125" style="2" bestFit="1" customWidth="1"/>
    <col min="10" max="10" width="22.28515625" style="2" bestFit="1" customWidth="1"/>
    <col min="11" max="11" width="2.140625" style="2" customWidth="1"/>
    <col min="12" max="16384" width="9.140625" style="2"/>
  </cols>
  <sheetData>
    <row r="1" spans="1:17" ht="22.5" customHeight="1" x14ac:dyDescent="0.35">
      <c r="B1" s="170" t="s">
        <v>26</v>
      </c>
      <c r="C1" s="170"/>
      <c r="D1" s="170"/>
      <c r="E1" s="170"/>
      <c r="F1" s="170"/>
      <c r="G1" s="170"/>
      <c r="H1" s="170"/>
      <c r="I1" s="170"/>
      <c r="J1" s="170"/>
      <c r="L1" s="163"/>
      <c r="M1" s="163"/>
      <c r="N1" s="163"/>
      <c r="O1" s="163"/>
    </row>
    <row r="2" spans="1:17" ht="22.5" customHeight="1" thickBot="1" x14ac:dyDescent="0.4">
      <c r="B2" s="171"/>
      <c r="C2" s="171"/>
      <c r="D2" s="171"/>
      <c r="E2" s="171"/>
      <c r="F2" s="171"/>
      <c r="G2" s="171"/>
      <c r="H2" s="171"/>
      <c r="I2" s="171"/>
      <c r="J2" s="171"/>
      <c r="L2" s="163"/>
      <c r="M2" s="163"/>
      <c r="N2" s="163"/>
      <c r="O2" s="163"/>
    </row>
    <row r="3" spans="1:17" ht="24.75" customHeight="1" thickTop="1" thickBot="1" x14ac:dyDescent="0.25">
      <c r="B3" s="167" t="s">
        <v>24</v>
      </c>
      <c r="C3" s="168"/>
      <c r="D3" s="168"/>
      <c r="E3" s="168"/>
      <c r="F3" s="168"/>
      <c r="G3" s="168"/>
      <c r="H3" s="168"/>
      <c r="I3" s="168"/>
      <c r="J3" s="169"/>
      <c r="L3" s="163"/>
      <c r="M3" s="163"/>
      <c r="N3" s="163"/>
      <c r="O3" s="163"/>
    </row>
    <row r="4" spans="1:17" ht="35.25" customHeight="1" thickTop="1" thickBot="1" x14ac:dyDescent="0.25">
      <c r="B4" s="112"/>
      <c r="C4" s="3"/>
      <c r="D4" s="45"/>
      <c r="E4" s="156" t="s">
        <v>23</v>
      </c>
      <c r="F4" s="158"/>
      <c r="G4" s="43"/>
      <c r="H4" s="156" t="s">
        <v>14</v>
      </c>
      <c r="I4" s="157"/>
      <c r="J4" s="158"/>
      <c r="L4" s="163"/>
      <c r="M4" s="163"/>
      <c r="N4" s="163"/>
      <c r="O4" s="163"/>
    </row>
    <row r="5" spans="1:17" ht="45" thickTop="1" thickBot="1" x14ac:dyDescent="0.3">
      <c r="B5" s="159" t="s">
        <v>16</v>
      </c>
      <c r="C5" s="160"/>
      <c r="D5" s="161"/>
      <c r="E5" s="47" t="s">
        <v>43</v>
      </c>
      <c r="F5" s="118">
        <f>IF(C19&lt;=500,0.005774,IF(C19&lt;=2000,0.011547,IF(C19&lt;=10000,0.017321,"")))</f>
        <v>5.7739999999999996E-3</v>
      </c>
      <c r="G5" s="44"/>
      <c r="H5" s="50" t="s">
        <v>44</v>
      </c>
      <c r="I5" s="51" t="s">
        <v>8</v>
      </c>
      <c r="J5" s="52" t="s">
        <v>27</v>
      </c>
      <c r="L5" s="163"/>
      <c r="M5" s="163"/>
      <c r="N5" s="163"/>
      <c r="O5" s="163"/>
    </row>
    <row r="6" spans="1:17" ht="44.25" customHeight="1" thickTop="1" thickBot="1" x14ac:dyDescent="0.25">
      <c r="A6" s="164"/>
      <c r="B6" s="17" t="s">
        <v>28</v>
      </c>
      <c r="C6" s="88"/>
      <c r="D6" s="10" t="s">
        <v>0</v>
      </c>
      <c r="E6" s="165" t="s">
        <v>25</v>
      </c>
      <c r="F6" s="166"/>
      <c r="G6" s="46"/>
      <c r="H6" s="73">
        <f>IF(C6&lt;=500,0.04,IF(C6&lt;=2000,0.08,IF(C6&lt;=10000,0.12,"")))</f>
        <v>0.04</v>
      </c>
      <c r="I6" s="74"/>
      <c r="J6" s="75"/>
      <c r="L6" s="163"/>
      <c r="M6" s="163"/>
      <c r="N6" s="163"/>
      <c r="O6" s="163"/>
    </row>
    <row r="7" spans="1:17" ht="22.5" thickTop="1" x14ac:dyDescent="0.3">
      <c r="A7" s="164"/>
      <c r="B7" s="11" t="s">
        <v>29</v>
      </c>
      <c r="C7" s="89"/>
      <c r="D7" s="12" t="s">
        <v>1</v>
      </c>
      <c r="E7" s="15"/>
      <c r="F7" s="16"/>
      <c r="G7" s="31"/>
      <c r="H7" s="76"/>
      <c r="I7" s="76"/>
      <c r="J7" s="77"/>
      <c r="L7" s="163"/>
      <c r="M7" s="163"/>
      <c r="N7" s="163"/>
      <c r="O7" s="163"/>
    </row>
    <row r="8" spans="1:17" ht="26.25" thickBot="1" x14ac:dyDescent="0.25">
      <c r="A8" s="164"/>
      <c r="B8" s="13" t="s">
        <v>30</v>
      </c>
      <c r="C8" s="90">
        <f>IF(ISERROR(C6/C7),0,C6/C7)</f>
        <v>0</v>
      </c>
      <c r="D8" s="14" t="s">
        <v>2</v>
      </c>
      <c r="E8" s="22"/>
      <c r="F8" s="23"/>
      <c r="G8" s="32"/>
      <c r="H8" s="78">
        <f>IF(ISERROR(H6/C7),0,H6/C7)</f>
        <v>0</v>
      </c>
      <c r="I8" s="79"/>
      <c r="J8" s="80"/>
      <c r="L8" s="163"/>
      <c r="M8" s="163"/>
      <c r="N8" s="163"/>
      <c r="O8" s="163"/>
    </row>
    <row r="9" spans="1:17" ht="22.5" customHeight="1" thickTop="1" thickBot="1" x14ac:dyDescent="0.25">
      <c r="A9" s="6"/>
      <c r="B9" s="162" t="s">
        <v>11</v>
      </c>
      <c r="C9" s="162"/>
      <c r="D9" s="162"/>
      <c r="E9" s="162" t="s">
        <v>12</v>
      </c>
      <c r="F9" s="162"/>
      <c r="G9" s="33"/>
      <c r="H9" s="79"/>
      <c r="I9" s="79"/>
      <c r="J9" s="80"/>
      <c r="L9" s="163"/>
      <c r="M9" s="163"/>
      <c r="N9" s="163"/>
      <c r="O9" s="163"/>
    </row>
    <row r="10" spans="1:17" ht="44.25" thickTop="1" x14ac:dyDescent="0.2">
      <c r="B10" s="30" t="s">
        <v>31</v>
      </c>
      <c r="C10" s="91">
        <f>IF(C7&lt;=10,C7,IF(C7&lt;=100,10,IF(C7&lt;=400,20,IF(C7&lt;=1000,30,IF(C7&lt;=2000,45,IF(C7&gt;2000,SQRT(C7)))))))</f>
        <v>0</v>
      </c>
      <c r="D10" s="53" t="s">
        <v>1</v>
      </c>
      <c r="E10" s="54" t="s">
        <v>18</v>
      </c>
      <c r="F10" s="68">
        <f>C7-C10</f>
        <v>0</v>
      </c>
      <c r="G10" s="34"/>
      <c r="H10" s="76"/>
      <c r="I10" s="76"/>
      <c r="J10" s="77"/>
      <c r="L10" s="163"/>
      <c r="M10" s="163"/>
      <c r="N10" s="163"/>
      <c r="O10" s="163"/>
    </row>
    <row r="11" spans="1:17" s="1" customFormat="1" ht="23.25" x14ac:dyDescent="0.35">
      <c r="A11" s="111"/>
      <c r="B11" s="59" t="str">
        <f>IF(C10=0,"ESCORE k",(IF(C10&lt;=30,"ESCORE t da Distribuição de Student - Grau de Confiança: 99%",(IF(C10&gt;30,"ESCORE z da Distribuição Normal - Grau de Confiança 99%",)))))</f>
        <v>ESCORE k</v>
      </c>
      <c r="C11" s="142" t="str">
        <f>IF(C10=0,"",IF(C10&lt;=30,TINV(0.01,C10-1),IF(C10&gt;30,NORMSINV(0.995),"")))</f>
        <v/>
      </c>
      <c r="D11" s="39"/>
      <c r="E11" s="40"/>
      <c r="F11" s="69"/>
      <c r="G11" s="42"/>
      <c r="H11" s="81"/>
      <c r="I11" s="82"/>
      <c r="J11" s="83"/>
      <c r="L11" s="163"/>
      <c r="M11" s="163"/>
      <c r="N11" s="163"/>
      <c r="O11" s="163"/>
    </row>
    <row r="12" spans="1:17" ht="48.75" x14ac:dyDescent="0.3">
      <c r="B12" s="18" t="s">
        <v>33</v>
      </c>
      <c r="C12" s="92">
        <f>C10*C8</f>
        <v>0</v>
      </c>
      <c r="D12" s="19" t="s">
        <v>3</v>
      </c>
      <c r="E12" s="24"/>
      <c r="F12" s="70"/>
      <c r="G12" s="35"/>
      <c r="H12" s="79"/>
      <c r="I12" s="82"/>
      <c r="J12" s="80"/>
      <c r="L12" s="163"/>
      <c r="M12" s="163"/>
      <c r="N12" s="163"/>
      <c r="O12" s="163"/>
    </row>
    <row r="13" spans="1:17" ht="50.25" x14ac:dyDescent="0.3">
      <c r="B13" s="117" t="s">
        <v>34</v>
      </c>
      <c r="C13" s="93"/>
      <c r="D13" s="19" t="s">
        <v>3</v>
      </c>
      <c r="E13" s="18" t="s">
        <v>9</v>
      </c>
      <c r="F13" s="71" t="str">
        <f>IF(C13=0,"",C6-C13)</f>
        <v/>
      </c>
      <c r="G13" s="36"/>
      <c r="H13" s="79">
        <f>IF(C13&lt;=500,0.04,IF(C13&lt;=2000,0.08,IF(C13&lt;=10000,0.12,"")))</f>
        <v>0.04</v>
      </c>
      <c r="I13" s="79"/>
      <c r="J13" s="83"/>
      <c r="L13" s="163"/>
      <c r="M13" s="163"/>
      <c r="N13" s="163"/>
      <c r="O13" s="163"/>
    </row>
    <row r="14" spans="1:17" ht="96" customHeight="1" x14ac:dyDescent="0.3">
      <c r="B14" s="18" t="s">
        <v>41</v>
      </c>
      <c r="C14" s="94">
        <f>ABS(C12-C13)</f>
        <v>0</v>
      </c>
      <c r="D14" s="19" t="s">
        <v>3</v>
      </c>
      <c r="E14" s="24"/>
      <c r="F14" s="72"/>
      <c r="G14" s="36"/>
      <c r="H14" s="78"/>
      <c r="I14" s="82"/>
      <c r="J14" s="80"/>
      <c r="L14" s="163"/>
      <c r="M14" s="163"/>
      <c r="N14" s="163"/>
      <c r="O14" s="163"/>
      <c r="Q14" s="9"/>
    </row>
    <row r="15" spans="1:17" ht="28.5" x14ac:dyDescent="0.2">
      <c r="B15" s="18" t="s">
        <v>10</v>
      </c>
      <c r="C15" s="94">
        <f>IF(ISERROR(C13/C10),0,(C13/C10))</f>
        <v>0</v>
      </c>
      <c r="D15" s="19" t="s">
        <v>2</v>
      </c>
      <c r="E15" s="65" t="s">
        <v>37</v>
      </c>
      <c r="F15" s="71">
        <f>IF(ISERROR(F13/F10),0,F13/F10)</f>
        <v>0</v>
      </c>
      <c r="G15" s="35"/>
      <c r="H15" s="78">
        <f>IF(ISERROR(H13/C10),0,H13/C10)</f>
        <v>0</v>
      </c>
      <c r="I15" s="79"/>
      <c r="J15" s="80"/>
      <c r="L15" s="163"/>
      <c r="M15" s="163"/>
      <c r="N15" s="163"/>
      <c r="O15" s="163"/>
    </row>
    <row r="16" spans="1:17" ht="71.25" customHeight="1" thickBot="1" x14ac:dyDescent="0.35">
      <c r="B16" s="60" t="s">
        <v>35</v>
      </c>
      <c r="C16" s="95">
        <f>ABS(C8-C15)</f>
        <v>0</v>
      </c>
      <c r="D16" s="19" t="s">
        <v>2</v>
      </c>
      <c r="E16" s="113" t="s">
        <v>38</v>
      </c>
      <c r="F16" s="114">
        <f>ABS(C8-F15)</f>
        <v>0</v>
      </c>
      <c r="G16" s="35"/>
      <c r="H16" s="84">
        <f>H8+H15</f>
        <v>0</v>
      </c>
      <c r="I16" s="82"/>
      <c r="J16" s="83"/>
      <c r="L16" s="163"/>
      <c r="M16" s="163"/>
      <c r="N16" s="163"/>
      <c r="O16" s="163"/>
    </row>
    <row r="17" spans="2:15" ht="35.25" thickTop="1" x14ac:dyDescent="0.3">
      <c r="B17" s="18" t="s">
        <v>36</v>
      </c>
      <c r="C17" s="94">
        <f>IF(ISERROR(C10*C16/SQRT(C7-2)),0,C10*C16/SQRT(C7-2))</f>
        <v>0</v>
      </c>
      <c r="D17" s="19" t="s">
        <v>2</v>
      </c>
      <c r="E17" s="116"/>
      <c r="F17" s="115">
        <f>IF(ISERROR(SQRT(C7/(C7-2))*SQRT(C16*F16)*SQRT(C10*F10/C7)),0,SQRT(C7/(C7-2))*SQRT(C16*F16)*SQRT(C10*F10/C7))</f>
        <v>0</v>
      </c>
      <c r="G17" s="35"/>
      <c r="H17" s="79"/>
      <c r="I17" s="82"/>
      <c r="J17" s="80"/>
      <c r="L17" s="163"/>
      <c r="M17" s="163"/>
      <c r="N17" s="163"/>
      <c r="O17" s="163"/>
    </row>
    <row r="18" spans="2:15" ht="52.5" customHeight="1" x14ac:dyDescent="0.3">
      <c r="B18" s="30" t="s">
        <v>39</v>
      </c>
      <c r="C18" s="91">
        <f>IF(ISERROR((C6*C10)/C13),0,(C6*C10/C13))</f>
        <v>0</v>
      </c>
      <c r="D18" s="41" t="s">
        <v>1</v>
      </c>
      <c r="E18" s="137" t="s">
        <v>46</v>
      </c>
      <c r="F18" s="136">
        <f>IF(ISERROR((C6*F10)/F13),0,(C6*F10/F13))</f>
        <v>0</v>
      </c>
      <c r="G18" s="33"/>
      <c r="H18" s="79"/>
      <c r="I18" s="82"/>
      <c r="J18" s="80"/>
      <c r="L18" s="163"/>
      <c r="M18" s="163"/>
      <c r="N18" s="163"/>
      <c r="O18" s="163"/>
    </row>
    <row r="19" spans="2:15" ht="38.25" x14ac:dyDescent="0.3">
      <c r="B19" s="105" t="s">
        <v>48</v>
      </c>
      <c r="C19" s="93"/>
      <c r="D19" s="19" t="s">
        <v>3</v>
      </c>
      <c r="E19" s="64" t="str">
        <f>IF(C19=0,"",IF(C19&gt;=C13,"A MASSA LÍQIDA DA AMOSTRA DEVE SER MENOR DO QUE A MASSA BRUTA DA AMOSTRA",""))</f>
        <v/>
      </c>
      <c r="F19" s="138">
        <f>IF(ISERROR(F13*C20),0,F13*C20)</f>
        <v>0</v>
      </c>
      <c r="G19" s="35"/>
      <c r="H19" s="76">
        <f>IF(C19&lt;=500,0.04,IF(C19&lt;=2000,0.08,IF(C19&lt;=10000,0.12,"")))</f>
        <v>0.04</v>
      </c>
      <c r="I19" s="82"/>
      <c r="J19" s="83"/>
      <c r="L19" s="163"/>
      <c r="M19" s="163"/>
      <c r="N19" s="163"/>
      <c r="O19" s="163"/>
    </row>
    <row r="20" spans="2:15" ht="21.75" x14ac:dyDescent="0.3">
      <c r="B20" s="61" t="s">
        <v>6</v>
      </c>
      <c r="C20" s="94">
        <f>IF(ISERROR(C19/C13),0,(C19/C13))</f>
        <v>0</v>
      </c>
      <c r="D20" s="20">
        <f>C20</f>
        <v>0</v>
      </c>
      <c r="E20" s="24"/>
      <c r="F20" s="143">
        <f>C20</f>
        <v>0</v>
      </c>
      <c r="G20" s="144"/>
      <c r="H20" s="85">
        <f>IF(ISERROR((H19/C13)+(C19*H13/C13^2)),0,(H19/C13)+(C19*H13/C13^2))</f>
        <v>0</v>
      </c>
      <c r="I20" s="82"/>
      <c r="J20" s="83"/>
      <c r="L20" s="163"/>
      <c r="M20" s="163"/>
      <c r="N20" s="163"/>
      <c r="O20" s="163"/>
    </row>
    <row r="21" spans="2:15" ht="21.75" x14ac:dyDescent="0.3">
      <c r="B21" s="48" t="s">
        <v>47</v>
      </c>
      <c r="C21" s="94">
        <f>C8*C20</f>
        <v>0</v>
      </c>
      <c r="D21" s="20"/>
      <c r="E21" s="26"/>
      <c r="F21" s="143"/>
      <c r="G21" s="37"/>
      <c r="H21" s="85">
        <f>C8*H20+C20*H8</f>
        <v>0</v>
      </c>
      <c r="I21" s="82"/>
      <c r="J21" s="83"/>
      <c r="L21" s="163"/>
      <c r="M21" s="163"/>
      <c r="N21" s="163"/>
      <c r="O21" s="163"/>
    </row>
    <row r="22" spans="2:15" ht="38.25" x14ac:dyDescent="0.3">
      <c r="B22" s="18" t="s">
        <v>13</v>
      </c>
      <c r="C22" s="96">
        <f>C13-C19</f>
        <v>0</v>
      </c>
      <c r="D22" s="19" t="s">
        <v>3</v>
      </c>
      <c r="E22" s="25"/>
      <c r="F22" s="138">
        <f>IF(ISERROR(C23*F13),0,C23*F13)</f>
        <v>0</v>
      </c>
      <c r="G22" s="35"/>
      <c r="H22" s="76"/>
      <c r="I22" s="82"/>
      <c r="J22" s="83"/>
      <c r="L22" s="163"/>
      <c r="M22" s="163"/>
      <c r="N22" s="163"/>
      <c r="O22" s="163"/>
    </row>
    <row r="23" spans="2:15" ht="21.75" x14ac:dyDescent="0.3">
      <c r="B23" s="21" t="s">
        <v>7</v>
      </c>
      <c r="C23" s="94">
        <f>IF(ISERROR(C22/C13),0,C22/C13)</f>
        <v>0</v>
      </c>
      <c r="D23" s="20">
        <f>C23</f>
        <v>0</v>
      </c>
      <c r="E23" s="26"/>
      <c r="F23" s="143">
        <f>C23</f>
        <v>0</v>
      </c>
      <c r="G23" s="37"/>
      <c r="H23" s="76"/>
      <c r="I23" s="82"/>
      <c r="J23" s="83"/>
      <c r="L23" s="163"/>
      <c r="M23" s="163"/>
      <c r="N23" s="163"/>
      <c r="O23" s="163"/>
    </row>
    <row r="24" spans="2:15" ht="38.25" x14ac:dyDescent="0.3">
      <c r="B24" s="48" t="s">
        <v>17</v>
      </c>
      <c r="C24" s="97">
        <f>IF(ISERROR(C22/C10),0,C22/C10)</f>
        <v>0</v>
      </c>
      <c r="D24" s="49" t="s">
        <v>3</v>
      </c>
      <c r="E24" s="58"/>
      <c r="F24" s="138">
        <f>IF(ISERROR(F22/F10),0,F22/F10)</f>
        <v>0</v>
      </c>
      <c r="G24" s="38"/>
      <c r="H24" s="82"/>
      <c r="I24" s="82"/>
      <c r="J24" s="83"/>
      <c r="L24" s="163"/>
      <c r="M24" s="163"/>
      <c r="N24" s="163"/>
      <c r="O24" s="163"/>
    </row>
    <row r="25" spans="2:15" ht="29.25" thickBot="1" x14ac:dyDescent="0.25">
      <c r="B25" s="58" t="s">
        <v>32</v>
      </c>
      <c r="C25" s="97">
        <f>IF(ISERROR(C19/C10),0,(C19/C10))</f>
        <v>0</v>
      </c>
      <c r="D25" s="121" t="s">
        <v>2</v>
      </c>
      <c r="E25" s="141"/>
      <c r="F25" s="139">
        <f>IF(ISERROR(F19/F10),0,F19/F10)</f>
        <v>0</v>
      </c>
      <c r="G25" s="38"/>
      <c r="H25" s="86">
        <f>IF(ISERROR(H19/C10),0,H19/C10)</f>
        <v>0</v>
      </c>
      <c r="I25" s="86"/>
      <c r="J25" s="87"/>
      <c r="L25" s="163"/>
      <c r="M25" s="163"/>
      <c r="N25" s="163"/>
      <c r="O25" s="163"/>
    </row>
    <row r="26" spans="2:15" ht="31.5" thickTop="1" thickBot="1" x14ac:dyDescent="0.25">
      <c r="B26" s="123" t="s">
        <v>45</v>
      </c>
      <c r="C26" s="133">
        <f>C25</f>
        <v>0</v>
      </c>
      <c r="D26" s="126" t="s">
        <v>2</v>
      </c>
      <c r="E26" s="145"/>
      <c r="F26" s="148"/>
      <c r="G26" s="119"/>
      <c r="H26" s="134">
        <f>H21+H25</f>
        <v>0</v>
      </c>
      <c r="I26" s="134">
        <f>IF(ISERROR(IF(C10/C7&gt;0.1,((C17^2+F5^2)^0.5)*C11*SQRT((C7-C10)/(C7-1)),((C17^2+F5^2)^0.5)*C11)),0,IF(C10/C7&gt;0.1,((C17^2+F5^2)^0.5)*C11*SQRT((C7-C10)/(C7-1)),((C17^2+F5^2)^0.5)*C11))</f>
        <v>0</v>
      </c>
      <c r="J26" s="135">
        <f>H26+I26</f>
        <v>0</v>
      </c>
      <c r="L26" s="163"/>
      <c r="M26" s="163"/>
      <c r="N26" s="163"/>
      <c r="O26" s="163"/>
    </row>
    <row r="27" spans="2:15" ht="36.75" customHeight="1" thickTop="1" thickBot="1" x14ac:dyDescent="0.4">
      <c r="B27" s="124" t="s">
        <v>40</v>
      </c>
      <c r="C27" s="122">
        <f>C26*C7</f>
        <v>0</v>
      </c>
      <c r="D27" s="120" t="s">
        <v>0</v>
      </c>
      <c r="E27" s="146"/>
      <c r="F27" s="149"/>
      <c r="G27" s="147"/>
      <c r="H27" s="128">
        <f>H26*C7</f>
        <v>0</v>
      </c>
      <c r="I27" s="129">
        <f>I26*C7</f>
        <v>0</v>
      </c>
      <c r="J27" s="130">
        <f>H27+I27</f>
        <v>0</v>
      </c>
      <c r="L27" s="163"/>
      <c r="M27" s="163"/>
      <c r="N27" s="163"/>
      <c r="O27" s="163"/>
    </row>
    <row r="28" spans="2:15" ht="35.25" thickTop="1" thickBot="1" x14ac:dyDescent="0.35">
      <c r="B28" s="125" t="s">
        <v>42</v>
      </c>
      <c r="C28" s="127">
        <f>IF(ISERROR(C26/C8),0,C26/C8)</f>
        <v>0</v>
      </c>
      <c r="D28" s="110"/>
      <c r="E28" s="109"/>
      <c r="F28" s="108"/>
      <c r="G28" s="108"/>
      <c r="H28" s="131">
        <f>IF(ISERROR(H26/C8),0,H26/C8)</f>
        <v>0</v>
      </c>
      <c r="I28" s="131">
        <f>IF(ISERROR(I26/C8),0,I26/C8)</f>
        <v>0</v>
      </c>
      <c r="J28" s="132">
        <f>IF(ISERROR(J26/C8),0,J26/C8)</f>
        <v>0</v>
      </c>
      <c r="L28" s="163"/>
      <c r="M28" s="163"/>
      <c r="N28" s="163"/>
      <c r="O28" s="163"/>
    </row>
    <row r="29" spans="2:15" ht="15.75" thickTop="1" x14ac:dyDescent="0.2">
      <c r="H29" s="4"/>
      <c r="I29" s="4"/>
      <c r="J29" s="4"/>
    </row>
    <row r="30" spans="2:15" ht="15.75" thickBot="1" x14ac:dyDescent="0.25">
      <c r="J30" s="4"/>
    </row>
    <row r="31" spans="2:15" ht="21" thickTop="1" x14ac:dyDescent="0.2">
      <c r="C31" s="7"/>
      <c r="D31" s="150" t="s">
        <v>19</v>
      </c>
      <c r="E31" s="151"/>
      <c r="F31" s="152"/>
      <c r="G31" s="27"/>
      <c r="H31" s="7"/>
      <c r="I31" s="5"/>
    </row>
    <row r="32" spans="2:15" ht="21" thickBot="1" x14ac:dyDescent="0.25">
      <c r="C32" s="7"/>
      <c r="D32" s="153"/>
      <c r="E32" s="154"/>
      <c r="F32" s="155"/>
      <c r="G32" s="27"/>
      <c r="H32" s="7"/>
      <c r="I32" s="140"/>
    </row>
    <row r="33" spans="3:9" ht="34.5" customHeight="1" thickTop="1" thickBot="1" x14ac:dyDescent="0.25">
      <c r="D33" s="55" t="s">
        <v>4</v>
      </c>
      <c r="E33" s="56" t="s">
        <v>15</v>
      </c>
      <c r="F33" s="57" t="s">
        <v>5</v>
      </c>
      <c r="G33" s="28"/>
      <c r="I33" s="106"/>
    </row>
    <row r="34" spans="3:9" ht="34.5" customHeight="1" thickTop="1" thickBot="1" x14ac:dyDescent="0.35">
      <c r="C34" s="66" t="s">
        <v>20</v>
      </c>
      <c r="D34" s="98">
        <f>C26-J26</f>
        <v>0</v>
      </c>
      <c r="E34" s="99">
        <f>C26</f>
        <v>0</v>
      </c>
      <c r="F34" s="100">
        <f>C26+J26</f>
        <v>0</v>
      </c>
      <c r="G34" s="28"/>
      <c r="I34" s="5"/>
    </row>
    <row r="35" spans="3:9" ht="24.75" thickTop="1" thickBot="1" x14ac:dyDescent="0.4">
      <c r="C35" s="66" t="s">
        <v>21</v>
      </c>
      <c r="D35" s="102">
        <f>C27-J27</f>
        <v>0</v>
      </c>
      <c r="E35" s="103">
        <f>C27</f>
        <v>0</v>
      </c>
      <c r="F35" s="104">
        <f>C27+J27</f>
        <v>0</v>
      </c>
      <c r="G35" s="29"/>
      <c r="I35" s="62"/>
    </row>
    <row r="36" spans="3:9" ht="48.75" thickTop="1" thickBot="1" x14ac:dyDescent="0.25">
      <c r="C36" s="67" t="s">
        <v>22</v>
      </c>
      <c r="D36" s="101">
        <f>IF(ISERROR(D34/C8),0,D34/C8)</f>
        <v>0</v>
      </c>
      <c r="E36" s="101">
        <f>IF(ISERROR(E34/C8),0,E34/C8)</f>
        <v>0</v>
      </c>
      <c r="F36" s="101">
        <f>IF(ISERROR(F34/C8),0,F34/C8)</f>
        <v>0</v>
      </c>
    </row>
    <row r="37" spans="3:9" ht="15.75" thickTop="1" x14ac:dyDescent="0.2">
      <c r="D37" s="4"/>
      <c r="F37" s="4"/>
    </row>
    <row r="38" spans="3:9" x14ac:dyDescent="0.2">
      <c r="D38" s="63"/>
      <c r="E38" s="107"/>
      <c r="F38" s="63"/>
    </row>
  </sheetData>
  <sheetProtection sheet="1" objects="1" scenarios="1"/>
  <mergeCells count="12">
    <mergeCell ref="L1:O28"/>
    <mergeCell ref="A6:A8"/>
    <mergeCell ref="E4:F4"/>
    <mergeCell ref="E6:F6"/>
    <mergeCell ref="B3:J3"/>
    <mergeCell ref="B1:J1"/>
    <mergeCell ref="B2:J2"/>
    <mergeCell ref="D31:F32"/>
    <mergeCell ref="H4:J4"/>
    <mergeCell ref="B5:D5"/>
    <mergeCell ref="B9:D9"/>
    <mergeCell ref="E9:F9"/>
  </mergeCells>
  <phoneticPr fontId="2" type="noConversion"/>
  <printOptions horizontalCentered="1" verticalCentered="1"/>
  <pageMargins left="0.19685039370078741" right="0.15748031496062992" top="0.31496062992125984" bottom="0.31496062992125984" header="0.19685039370078741" footer="0.19685039370078741"/>
  <pageSetup paperSize="9" scale="41" orientation="landscape" verticalDpi="597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5" r:id="rId4">
          <objectPr defaultSize="0" autoPict="0" r:id="rId5">
            <anchor moveWithCells="1" sizeWithCells="1">
              <from>
                <xdr:col>1</xdr:col>
                <xdr:colOff>1647825</xdr:colOff>
                <xdr:row>14</xdr:row>
                <xdr:rowOff>161925</xdr:rowOff>
              </from>
              <to>
                <xdr:col>1</xdr:col>
                <xdr:colOff>1924050</xdr:colOff>
                <xdr:row>15</xdr:row>
                <xdr:rowOff>28575</xdr:rowOff>
              </to>
            </anchor>
          </objectPr>
        </oleObject>
      </mc:Choice>
      <mc:Fallback>
        <oleObject progId="Equation.3" shapeId="3075" r:id="rId4"/>
      </mc:Fallback>
    </mc:AlternateContent>
    <mc:AlternateContent xmlns:mc="http://schemas.openxmlformats.org/markup-compatibility/2006">
      <mc:Choice Requires="x14">
        <oleObject progId="Equation.3" shapeId="3076" r:id="rId6">
          <objectPr defaultSize="0" r:id="rId7">
            <anchor moveWithCells="1" sizeWithCells="1">
              <from>
                <xdr:col>4</xdr:col>
                <xdr:colOff>1857375</xdr:colOff>
                <xdr:row>14</xdr:row>
                <xdr:rowOff>142875</xdr:rowOff>
              </from>
              <to>
                <xdr:col>4</xdr:col>
                <xdr:colOff>2095500</xdr:colOff>
                <xdr:row>15</xdr:row>
                <xdr:rowOff>0</xdr:rowOff>
              </to>
            </anchor>
          </objectPr>
        </oleObject>
      </mc:Choice>
      <mc:Fallback>
        <oleObject progId="Equation.3" shapeId="3076" r:id="rId6"/>
      </mc:Fallback>
    </mc:AlternateContent>
    <mc:AlternateContent xmlns:mc="http://schemas.openxmlformats.org/markup-compatibility/2006">
      <mc:Choice Requires="x14">
        <oleObject progId="Equation.3" shapeId="3081" r:id="rId8">
          <objectPr defaultSize="0" r:id="rId9">
            <anchor moveWithCells="1" sizeWithCells="1">
              <from>
                <xdr:col>1</xdr:col>
                <xdr:colOff>1971675</xdr:colOff>
                <xdr:row>24</xdr:row>
                <xdr:rowOff>142875</xdr:rowOff>
              </from>
              <to>
                <xdr:col>1</xdr:col>
                <xdr:colOff>2200275</xdr:colOff>
                <xdr:row>24</xdr:row>
                <xdr:rowOff>361950</xdr:rowOff>
              </to>
            </anchor>
          </objectPr>
        </oleObject>
      </mc:Choice>
      <mc:Fallback>
        <oleObject progId="Equation.3" shapeId="3081" r:id="rId8"/>
      </mc:Fallback>
    </mc:AlternateContent>
    <mc:AlternateContent xmlns:mc="http://schemas.openxmlformats.org/markup-compatibility/2006">
      <mc:Choice Requires="x14">
        <oleObject progId="Equation.3" shapeId="3088" r:id="rId10">
          <objectPr defaultSize="0" r:id="rId9">
            <anchor moveWithCells="1" sizeWithCells="1">
              <from>
                <xdr:col>1</xdr:col>
                <xdr:colOff>2847975</xdr:colOff>
                <xdr:row>25</xdr:row>
                <xdr:rowOff>142875</xdr:rowOff>
              </from>
              <to>
                <xdr:col>1</xdr:col>
                <xdr:colOff>3076575</xdr:colOff>
                <xdr:row>25</xdr:row>
                <xdr:rowOff>361950</xdr:rowOff>
              </to>
            </anchor>
          </objectPr>
        </oleObject>
      </mc:Choice>
      <mc:Fallback>
        <oleObject progId="Equation.3" shapeId="3088" r:id="rId10"/>
      </mc:Fallback>
    </mc:AlternateContent>
    <mc:AlternateContent xmlns:mc="http://schemas.openxmlformats.org/markup-compatibility/2006">
      <mc:Choice Requires="x14">
        <oleObject progId="Equation.3" shapeId="3089" r:id="rId11">
          <objectPr defaultSize="0" autoPict="0" r:id="rId12">
            <anchor moveWithCells="1" sizeWithCells="1">
              <from>
                <xdr:col>4</xdr:col>
                <xdr:colOff>1800225</xdr:colOff>
                <xdr:row>12</xdr:row>
                <xdr:rowOff>333375</xdr:rowOff>
              </from>
              <to>
                <xdr:col>4</xdr:col>
                <xdr:colOff>2209800</xdr:colOff>
                <xdr:row>12</xdr:row>
                <xdr:rowOff>552450</xdr:rowOff>
              </to>
            </anchor>
          </objectPr>
        </oleObject>
      </mc:Choice>
      <mc:Fallback>
        <oleObject progId="Equation.3" shapeId="3089" r:id="rId1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2019-11-26T12:27:30Z</cp:lastPrinted>
  <dcterms:created xsi:type="dcterms:W3CDTF">2017-08-24T22:13:10Z</dcterms:created>
  <dcterms:modified xsi:type="dcterms:W3CDTF">2020-05-18T20:07:06Z</dcterms:modified>
</cp:coreProperties>
</file>